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backupFile="1" codeName="DieseArbeitsmappe"/>
  <mc:AlternateContent xmlns:mc="http://schemas.openxmlformats.org/markup-compatibility/2006">
    <mc:Choice Requires="x15">
      <x15ac:absPath xmlns:x15ac="http://schemas.microsoft.com/office/spreadsheetml/2010/11/ac" url="S:\MK\Ref36\1 Bearbeiter\Referat 36.2\@Finanzhilfe\Finanzhilfeprognosemodul\2022_23\"/>
    </mc:Choice>
  </mc:AlternateContent>
  <xr:revisionPtr revIDLastSave="0" documentId="13_ncr:1_{1258F69E-64E4-4591-A3D0-88947C5A7B1A}" xr6:coauthVersionLast="36" xr6:coauthVersionMax="36" xr10:uidLastSave="{00000000-0000-0000-0000-000000000000}"/>
  <workbookProtection workbookPassword="FB5E" lockStructure="1"/>
  <bookViews>
    <workbookView xWindow="2055" yWindow="105" windowWidth="13995" windowHeight="11850" xr2:uid="{00000000-000D-0000-FFFF-FFFF0000000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91029"/>
  <customWorkbookViews>
    <customWorkbookView name="Sidortschuk - Persönliche Ansicht" guid="{C775778F-F785-4977-8E67-E795FBC58C4D}" mergeInterval="0" personalView="1" maximized="1" windowWidth="1183" windowHeight="754" activeSheetId="1"/>
    <customWorkbookView name="MK00028 - Persönliche Ansicht" guid="{1F1D3B45-3C25-4127-91DE-7DE19B094DA7}" mergeInterval="0" personalView="1" maximized="1" windowWidth="1170" windowHeight="832" activeSheetId="2"/>
  </customWorkbookViews>
</workbook>
</file>

<file path=xl/calcChain.xml><?xml version="1.0" encoding="utf-8"?>
<calcChain xmlns="http://schemas.openxmlformats.org/spreadsheetml/2006/main">
  <c r="A40" i="1" l="1"/>
  <c r="A41" i="1" l="1"/>
  <c r="C16" i="3" l="1"/>
  <c r="C17" i="3"/>
  <c r="C18" i="3"/>
  <c r="C19" i="3"/>
  <c r="C20" i="3"/>
  <c r="C21" i="3"/>
  <c r="G9" i="1" s="1"/>
  <c r="C22" i="3"/>
  <c r="C26" i="3"/>
  <c r="B12" i="1" s="1"/>
  <c r="C27" i="3"/>
  <c r="C28" i="3"/>
  <c r="D12" i="1" s="1"/>
  <c r="C29" i="3"/>
  <c r="C30" i="3"/>
  <c r="C31" i="3"/>
  <c r="F12" i="1"/>
  <c r="C32" i="3"/>
  <c r="C33" i="3"/>
  <c r="D33" i="3"/>
  <c r="C34" i="3"/>
  <c r="D34" i="3"/>
  <c r="C35" i="3"/>
  <c r="D35" i="3"/>
  <c r="C36" i="3"/>
  <c r="D36" i="3"/>
  <c r="C37" i="3"/>
  <c r="D37" i="3"/>
  <c r="C38" i="3"/>
  <c r="D42" i="2"/>
  <c r="H1" i="1"/>
  <c r="A8" i="1"/>
  <c r="B8" i="1"/>
  <c r="B20" i="1" s="1"/>
  <c r="C8" i="1"/>
  <c r="C20" i="1" s="1"/>
  <c r="D8" i="1"/>
  <c r="D28" i="1" s="1"/>
  <c r="D29" i="1" s="1"/>
  <c r="E8" i="1"/>
  <c r="E26" i="1" s="1"/>
  <c r="E31" i="1" s="1"/>
  <c r="F8" i="1"/>
  <c r="F20" i="1" s="1"/>
  <c r="G8" i="1"/>
  <c r="G20" i="1" s="1"/>
  <c r="H8" i="1"/>
  <c r="H20" i="1" s="1"/>
  <c r="A9" i="1"/>
  <c r="H9" i="1"/>
  <c r="A10" i="1"/>
  <c r="A11" i="1"/>
  <c r="E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B26" i="1"/>
  <c r="B32" i="1" s="1"/>
  <c r="C26" i="1"/>
  <c r="C31" i="1" s="1"/>
  <c r="A27" i="1"/>
  <c r="A28" i="1"/>
  <c r="A29" i="1"/>
  <c r="B29" i="1"/>
  <c r="A31" i="1"/>
  <c r="C32"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2" i="1"/>
  <c r="A43" i="1"/>
  <c r="A44" i="1"/>
  <c r="A45" i="1"/>
  <c r="A46" i="1"/>
  <c r="A47" i="1"/>
  <c r="C9" i="1"/>
  <c r="C28" i="1"/>
  <c r="C29" i="1" s="1"/>
  <c r="D9" i="1" l="1"/>
  <c r="C27" i="1"/>
  <c r="E28" i="1"/>
  <c r="E29" i="1" s="1"/>
  <c r="E20" i="1"/>
  <c r="E27" i="1"/>
  <c r="G28" i="1"/>
  <c r="G29" i="1" s="1"/>
  <c r="G27" i="1"/>
  <c r="G26" i="1"/>
  <c r="G31" i="1" s="1"/>
  <c r="F27" i="1"/>
  <c r="H26" i="1"/>
  <c r="H31" i="1" s="1"/>
  <c r="H28" i="1"/>
  <c r="H29" i="1" s="1"/>
  <c r="H27" i="1"/>
  <c r="B31" i="1"/>
  <c r="B34" i="1" s="1"/>
  <c r="B35" i="1" s="1"/>
  <c r="B36" i="1" s="1"/>
  <c r="F28" i="1"/>
  <c r="F29" i="1" s="1"/>
  <c r="B27" i="1"/>
  <c r="F26" i="1"/>
  <c r="F31" i="1" s="1"/>
  <c r="G13" i="1"/>
  <c r="C13" i="1"/>
  <c r="H11" i="1"/>
  <c r="B11" i="1"/>
  <c r="F9" i="1"/>
  <c r="E13" i="1"/>
  <c r="F11" i="1"/>
  <c r="C11" i="1"/>
  <c r="D20" i="1"/>
  <c r="E9" i="1"/>
  <c r="D11" i="1"/>
  <c r="D27" i="1"/>
  <c r="D26" i="1"/>
  <c r="D31" i="1" s="1"/>
  <c r="B9" i="1"/>
  <c r="B38" i="1" l="1"/>
  <c r="B37"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<sst xmlns="http://schemas.openxmlformats.org/spreadsheetml/2006/main" count="101" uniqueCount="78">
  <si>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</si>
  <si>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</si>
  <si>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</si>
  <si>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</si>
  <si>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</si>
  <si>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</si>
  <si>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</si>
  <si>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</si>
  <si>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</si>
  <si>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</si>
  <si>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</si>
  <si>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</si>
  <si>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</si>
  <si>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</si>
  <si>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</si>
  <si>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</si>
  <si>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</si>
  <si>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</si>
  <si>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</si>
  <si>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</si>
  <si>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</si>
  <si>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</si>
  <si>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</si>
  <si>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</si>
  <si>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</si>
  <si>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</si>
  <si>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</si>
  <si>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</si>
  <si>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</si>
  <si>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family val="2"/>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</si>
  <si>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</si>
  <si>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</si>
  <si>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</si>
  <si>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</si>
  <si>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</si>
  <si>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</si>
  <si>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</si>
  <si>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</si>
  <si>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</si>
  <si>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</si>
  <si>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</si>
  <si>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</si>
  <si>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</si>
  <si>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</si>
  <si>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</si>
  <si>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</si>
  <si>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</si>
  <si>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</si>
  <si>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</si>
  <si>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</si>
  <si>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</si>
  <si>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</si>
  <si>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</si>
  <si>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</si>
  <si>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</si>
  <si>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</si>
  <si>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</si>
  <si>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</si>
  <si>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</si>
  <si>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</si>
  <si>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</si>
  <si>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</si>
  <si>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</si>
  <si>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family val="2"/>
      </rPr>
      <t xml:space="preserve">und anschließend unter </t>
    </r>
    <r>
      <rPr>
        <b/>
        <u/>
        <sz val="8"/>
        <color indexed="12"/>
        <rFont val="Arial"/>
        <family val="2"/>
      </rPr>
      <t>3. die Daten Ihrer Schule</t>
    </r>
    <r>
      <rPr>
        <b/>
        <sz val="8"/>
        <rFont val="Arial"/>
        <family val="2"/>
      </rPr>
      <t xml:space="preserve"> </t>
    </r>
    <r>
      <rPr>
        <sz val="8"/>
        <rFont val="Arial"/>
        <family val="2"/>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</si>
  <si>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</si>
  <si>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</si>
  <si>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</si>
  <si>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</si>
  <si>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</si>
  <si>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</si>
  <si>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</si>
  <si>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</si>
  <si>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</si>
  <si>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(Stand 01.08.2022)</t>
  </si>
  <si>
    <t>(Stand Besoldungsrecht zum 01.08.2022, Nds.GVBl. Nr. 9 / 2019, S. 114 ff.)</t>
  </si>
  <si>
    <t>Berechnungsgrößen für die Finanzhilfe für allgemein bildende Schulen in freier Trägerschaft für das Schuljahr 2022/23</t>
  </si>
  <si>
    <t>Stand: August 2022</t>
  </si>
  <si>
    <t>Finanzhilfeprognose für allgemein bildende Schulen in  freier Trägerschaft für das Schuljahr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</si>
</sst>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00"/>
  </numFmts>
  <fonts count="31" x14ac:knownFonts="1">
    <font>
      <sz val="10"/>
      <name val="Arial"/>
    </font>
    <font>
      <b/>
      <sz val="10"/>
      <name val="Arial"/>
      <family val="2"/>
    </font>
    <font>
      <sz val="8"/>
      <name val="Arial"/>
      <family val="2"/>
    </font>
    <font>
      <b/>
      <sz val="8"/>
      <name val="Arial"/>
      <family val="2"/>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amily val="2"/>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amily val="2"/>
    </font>
    <font>
      <b/>
      <u/>
      <sz val="8"/>
      <color indexed="12"/>
      <name val="Arial"/>
      <family val="2"/>
    </font>
    <font>
      <sz val="9"/>
      <name val="Arial"/>
      <family val="2"/>
    </font>
    <font>
      <b/>
      <u/>
      <sz val="10"/>
      <name val="Arial"/>
      <family val="2"/>
    </font>
    <font>
      <u/>
      <sz val="10"/>
      <name val="Arial"/>
      <family val="2"/>
    </font>
    <font>
      <sz val="7"/>
      <color indexed="55"/>
      <name val="Arial"/>
      <family val="2"/>
    </font>
    <font>
      <sz val="10"/>
      <color indexed="9"/>
      <name val="Arial"/>
      <family val="2"/>
    </font>
    <font>
      <sz val="7"/>
      <name val="Arial"/>
      <family val="2"/>
    </font>
    <font>
      <b/>
      <u/>
      <sz val="10"/>
      <color indexed="10"/>
      <name val="Arial"/>
      <family val="2"/>
    </font>
    <font>
      <sz val="7"/>
      <color indexed="10"/>
      <name val="Arial"/>
      <family val="2"/>
    </font>
    <font>
      <sz val="10"/>
      <color theme="1"/>
      <name val="Arial"/>
      <family val="2"/>
    </font>
    <font>
      <sz val="8"/>
      <color theme="1"/>
      <name val="Arial"/>
      <family val="2"/>
    </font>
    <font>
      <b/>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0"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2"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xf numFmtId="0" fontId="24" fillId="2" borderId="0" xfId="0" applyFont="1" applyFill="1"/>
    <xf numFmtId="0" fontId="25"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6"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29" fillId="2" borderId="0" xfId="0" applyFont="1" applyFill="1"/>
    <xf numFmtId="164" fontId="28" fillId="2" borderId="0" xfId="0" applyNumberFormat="1" applyFont="1" applyFill="1"/>
    <xf numFmtId="164" fontId="28" fillId="0" borderId="0" xfId="0" applyNumberFormat="1" applyFont="1" applyFill="1"/>
    <xf numFmtId="0" fontId="30" fillId="2" borderId="0" xfId="0" applyFont="1" applyFill="1"/>
    <xf numFmtId="0" fontId="29" fillId="2" borderId="0" xfId="0" applyFont="1" applyFill="1" applyAlignment="1">
      <alignment horizontal="center"/>
    </xf>
    <xf numFmtId="0" fontId="27"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29" fillId="2" borderId="0" xfId="0" applyFont="1" applyFill="1" applyAlignment="1">
      <alignment wrapText="1"/>
    </xf>
    <xf numFmtId="0" fontId="12" fillId="2" borderId="0" xfId="0" applyFont="1" applyFill="1"/>
    <xf numFmtId="0" fontId="29" fillId="2" borderId="0" xfId="0" applyFont="1" applyFill="1"/>
    <xf numFmtId="0" fontId="21"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8"/>
  <sheetViews>
    <sheetView showRowColHeaders="0" tabSelected="1" zoomScaleNormal="100" workbookViewId="0">
      <selection activeCell="B21" sqref="B21"/>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7" t="s">
        <v>77</v>
      </c>
      <c r="B1" s="57"/>
      <c r="C1" s="57"/>
      <c r="D1" s="57"/>
      <c r="E1" s="57"/>
      <c r="F1" s="58"/>
      <c r="H1" s="59">
        <f ca="1">TODAY()</f>
        <v>44736</v>
      </c>
    </row>
    <row r="2" spans="1:9" ht="34.5" customHeight="1" x14ac:dyDescent="0.2">
      <c r="A2" s="99" t="s">
        <v>63</v>
      </c>
      <c r="B2" s="99"/>
      <c r="C2" s="99"/>
      <c r="D2" s="99"/>
      <c r="E2" s="99"/>
      <c r="F2" s="99"/>
      <c r="G2" s="99"/>
      <c r="H2" s="99"/>
      <c r="I2" s="84"/>
    </row>
    <row r="3" spans="1:9" x14ac:dyDescent="0.2">
      <c r="A3" s="100" t="s">
        <v>29</v>
      </c>
      <c r="B3" s="100"/>
      <c r="C3" s="100"/>
      <c r="D3" s="100"/>
      <c r="E3" s="100"/>
      <c r="F3" s="100"/>
      <c r="G3" s="100"/>
      <c r="H3" s="100"/>
      <c r="I3" s="84"/>
    </row>
    <row r="4" spans="1:9" ht="12" x14ac:dyDescent="0.2">
      <c r="A4" s="102" t="s">
        <v>28</v>
      </c>
      <c r="B4" s="102"/>
      <c r="C4" s="102"/>
      <c r="I4" s="84"/>
    </row>
    <row r="5" spans="1:9" x14ac:dyDescent="0.2">
      <c r="G5" s="69"/>
      <c r="I5" s="84"/>
    </row>
    <row r="6" spans="1:9" ht="11.25" customHeight="1" x14ac:dyDescent="0.2">
      <c r="A6" s="49"/>
      <c r="I6" s="84"/>
    </row>
    <row r="7" spans="1:9" ht="2.25" customHeight="1" x14ac:dyDescent="0.2">
      <c r="A7" s="35"/>
      <c r="C7" s="37"/>
      <c r="D7" s="37"/>
      <c r="E7" s="37"/>
      <c r="F7" s="37"/>
      <c r="G7" s="37"/>
      <c r="H7" s="37"/>
      <c r="I7" s="84"/>
    </row>
    <row r="8" spans="1:9" x14ac:dyDescent="0.2">
      <c r="A8" s="89" t="str">
        <f>IF(SF=1,"","2. Maßgebliche Größen für die Berechnung")</f>
        <v>2. Maßgebliche Größen für die Berechnung</v>
      </c>
      <c r="B8" s="56" t="str">
        <f>IF(SF=1,"",IF(SF=2,"GS",IF(SF=3,"ObS",IF(OR(SF=4,SF=5,SF=6),"Primarb.",IF(SF=7,"FöS L",)))))</f>
        <v>GS</v>
      </c>
      <c r="C8" s="56" t="str">
        <f>IF(OR(SF=1,SF=3),"",IF(SF=2,"HS",IF(OR(SF=4,SF=5,SF=6),"Sek. I",IF(SF=7,"FöS ESE"))))</f>
        <v>HS</v>
      </c>
      <c r="D8" s="56" t="str">
        <f>IF(SF=2,"RS",IF(OR(SF=4,SF=5,SF=6),"Sek. II",IF(SF=7,"FöS SP","")))</f>
        <v>RS</v>
      </c>
      <c r="E8" s="56" t="str">
        <f>IF(SF=2,"GY-Sek. I",IF(SF=5,"FöS L",IF(SF=7,"FöS GE","")))</f>
        <v>GY-Sek. I</v>
      </c>
      <c r="F8" s="56" t="str">
        <f>IF(SF=2,"GY-Sek. II",IF(SF=5,"FöS ESE",IF(SF=7,"FöS KME","")))</f>
        <v>GY-Sek. II</v>
      </c>
      <c r="G8" s="56" t="str">
        <f>IF(SF=5,"FöS GE",IF(SF=7,"FöS SE",""))</f>
        <v/>
      </c>
      <c r="H8" s="56" t="str">
        <f>IF(SF=5,"FöS KME",IF(SF=7,"FöS HÖ",""))</f>
        <v/>
      </c>
      <c r="I8" s="84"/>
    </row>
    <row r="9" spans="1:9" s="4" customFormat="1" x14ac:dyDescent="0.2">
      <c r="A9" s="36" t="str">
        <f>IF(SF=1,"","Schülerbetrag nach öffentlichen Schulen")</f>
        <v>Schülerbetrag nach öffentlichen Schulen</v>
      </c>
      <c r="B9" s="41">
        <f>IF(OR(SF=2,SF=4,SF=5,SF=6),StdGS*StSGS,IF(SF=3,StdObS*STSObS,IF(SF=7,StdFL*STSFS,"")))</f>
        <v>3489.0965999999999</v>
      </c>
      <c r="C9" s="41">
        <f>IF(SF=2,StdHS*STSHS,IF(OR(SF=4,SF=5,SF=6),StdGYI*STSGY,IF(SF=7,StdFESE*STSFS+PMESE*STSPM,"")))</f>
        <v>5086.0655999999999</v>
      </c>
      <c r="D9" s="41">
        <f>IF(SF=2,StdRS*STSRS,IF(OR(SF=4,SF=5,SF=6),StdGYII*STSGY,IF(SF=7,StdFSP*STSFS+PMSP*STSPM,"")))</f>
        <v>3813.1607999999997</v>
      </c>
      <c r="E9" s="41">
        <f>IF(SF=2,StdGYI*STSGY,IF(SF=5,StdFL*STSFS,IF(SF=7,StdFGE*STSFS+PMGE*STSPM,"")))</f>
        <v>4438.7680000000009</v>
      </c>
      <c r="F9" s="41">
        <f>IF(SF=2,StdGYII*STSGY,IF(SF=5,StdFESE*STSFS+PMESE*STSPM,IF(SF=7,StdFKME*STSFS+PMKME*STSPM,"")))</f>
        <v>5874.84</v>
      </c>
      <c r="G9" s="41" t="str">
        <f>IF(SF=5,StdFGE*STSFS+PMGE*STSPM,IF(SF=7,StdFSE*STSFS+PMSE*STSPM,""))</f>
        <v/>
      </c>
      <c r="H9" s="41" t="str">
        <f>IF(SF=5,StdFKME*STSFS+PMKME*STSPM,IF(SF=7,StdFHÖ*STSFS,""))</f>
        <v/>
      </c>
      <c r="I9" s="85"/>
    </row>
    <row r="10" spans="1:9" x14ac:dyDescent="0.2">
      <c r="A10" s="60" t="str">
        <f>IF(SF=1,"",IF(OR(SF=4,SF=6),"2.1.  für Lehrkräfte aus","aus"))</f>
        <v>aus</v>
      </c>
      <c r="B10" s="38"/>
      <c r="C10" s="38"/>
      <c r="D10" s="38"/>
      <c r="E10" s="38"/>
      <c r="F10" s="38"/>
      <c r="G10" s="38"/>
      <c r="H10" s="38"/>
      <c r="I10" s="84"/>
    </row>
    <row r="11" spans="1:9" x14ac:dyDescent="0.2">
      <c r="A11" s="35" t="str">
        <f>IF(SF=1,"","Stundensatz lt. § 150 NSchG* ")</f>
        <v xml:space="preserve">Stundensatz lt. § 150 NSchG* </v>
      </c>
      <c r="B11" s="39">
        <f>IF(OR(SF=2,SF=4,SF=5,SF=6),StSGS,IF(SF=3,STSObS,IF(SF=7,STSFS,"")))</f>
        <v>2310.66</v>
      </c>
      <c r="C11" s="39">
        <f>IF(SF=2,STSHS,IF(OR(SF=4,SF=5,SF=6),STSGY,IF(SF=7,STSFS,"")))</f>
        <v>2354.66</v>
      </c>
      <c r="D11" s="39">
        <f>IF(SF=2,STSRS,IF(OR(SF=4,SF=5,SF=6),STSGY,IF(SF=7,STSFS,"")))</f>
        <v>2763.16</v>
      </c>
      <c r="E11" s="39">
        <f>IF(SF=2,STSGY,IF(OR(SF=5,SF=7),STSFS,""))</f>
        <v>3263.8</v>
      </c>
      <c r="F11" s="39">
        <f>IF(SF=2,STSGY,IF(OR(SF=5,SF=7),STSFS,""))</f>
        <v>3263.8</v>
      </c>
      <c r="G11" s="39" t="str">
        <f>IF(OR(SF=5,SF=7),STSFS,"")</f>
        <v/>
      </c>
      <c r="H11" s="39" t="str">
        <f>IF(OR(SF=5,SF=7),STSFS,"")</f>
        <v/>
      </c>
      <c r="I11" s="84"/>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4"/>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4"/>
    </row>
    <row r="14" spans="1:9" ht="12.75" customHeight="1" x14ac:dyDescent="0.2">
      <c r="A14" s="34" t="str">
        <f>IF(OR(SF=5,SF=7),"2.2.  für Päd. Mitarbeiter aus","")</f>
        <v/>
      </c>
      <c r="B14" s="35"/>
      <c r="C14" s="35"/>
      <c r="D14" s="35"/>
      <c r="E14" s="35"/>
      <c r="F14" s="35"/>
      <c r="G14" s="35"/>
      <c r="H14" s="35"/>
      <c r="I14" s="84"/>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4"/>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4"/>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4"/>
    </row>
    <row r="18" spans="1:9" x14ac:dyDescent="0.2">
      <c r="A18" s="98" t="str">
        <f>IF(SF=1,"","")</f>
        <v/>
      </c>
      <c r="B18" s="98"/>
      <c r="C18" s="98"/>
      <c r="D18" s="98"/>
      <c r="E18" s="98"/>
      <c r="F18" s="98"/>
      <c r="G18" s="98"/>
      <c r="H18" s="98"/>
      <c r="I18" s="84"/>
    </row>
    <row r="19" spans="1:9" s="54" customFormat="1" ht="18" customHeight="1" x14ac:dyDescent="0.2">
      <c r="A19" s="75"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6"/>
    </row>
    <row r="20" spans="1:9" ht="12" customHeight="1" x14ac:dyDescent="0.2">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4"/>
    </row>
    <row r="21" spans="1:9" x14ac:dyDescent="0.2">
      <c r="A21" s="35" t="str">
        <f>IF(SF=1,"","Schülerzahlen (Stichtag September)")</f>
        <v>Schülerzahlen (Stichtag September)</v>
      </c>
      <c r="B21" s="44"/>
      <c r="C21" s="44"/>
      <c r="D21" s="44"/>
      <c r="E21" s="44"/>
      <c r="F21" s="44"/>
      <c r="G21" s="44"/>
      <c r="H21" s="44"/>
      <c r="I21" s="84"/>
    </row>
    <row r="22" spans="1:9" x14ac:dyDescent="0.2">
      <c r="A22" s="35" t="str">
        <f>IF(SF=1,"","Unterrichtsstunden Lehrkräfte")</f>
        <v>Unterrichtsstunden Lehrkräfte</v>
      </c>
      <c r="B22" s="44"/>
      <c r="C22" s="44"/>
      <c r="D22" s="44"/>
      <c r="E22" s="44"/>
      <c r="F22" s="44"/>
      <c r="G22" s="44"/>
      <c r="H22" s="44"/>
      <c r="I22" s="84"/>
    </row>
    <row r="23" spans="1:9" x14ac:dyDescent="0.2">
      <c r="A23" s="34" t="str">
        <f>IF(OR(SF=5,SF=7),"Stunden der Päd. Mitarbeiter","")</f>
        <v/>
      </c>
      <c r="B23" s="44"/>
      <c r="C23" s="44"/>
      <c r="D23" s="44"/>
      <c r="E23" s="44"/>
      <c r="F23" s="44"/>
      <c r="G23" s="44"/>
      <c r="H23" s="44"/>
      <c r="I23" s="84"/>
    </row>
    <row r="24" spans="1:9" ht="16.5" customHeight="1" x14ac:dyDescent="0.2">
      <c r="A24" s="45" t="str">
        <f>IF(SF=1,"","4.  Auswertung Ihrer Daten")</f>
        <v>4.  Auswertung Ihrer Daten</v>
      </c>
      <c r="B24" s="35"/>
      <c r="C24" s="35"/>
      <c r="D24" s="35"/>
      <c r="E24" s="35"/>
      <c r="F24" s="35"/>
      <c r="G24" s="35"/>
      <c r="H24" s="35"/>
      <c r="I24" s="84"/>
    </row>
    <row r="25" spans="1:9" x14ac:dyDescent="0.2">
      <c r="A25" s="35" t="str">
        <f>IF(SF=1,"",IF(OR(SF=5,SF=7),"4.1. Schülerstunden","Schülerstunden"))</f>
        <v>Schülerstunden</v>
      </c>
      <c r="B25" s="35"/>
      <c r="C25" s="35"/>
      <c r="D25" s="35"/>
      <c r="E25" s="35"/>
      <c r="F25" s="35"/>
      <c r="G25" s="35"/>
      <c r="H25" s="35"/>
      <c r="I25" s="84"/>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7"/>
    </row>
    <row r="27" spans="1:9" x14ac:dyDescent="0.2">
      <c r="A27" s="2" t="str">
        <f>IF(SF=1,"","   +/- Std. im Vergleich zum Verh. an öffentl. Sch.")</f>
        <v xml:space="preserve">   +/- Std. im Vergleich zum Verh. an öffentl. Sch.</v>
      </c>
      <c r="B27" s="55" t="str">
        <f t="shared" ref="B27:H27" si="2">IF(OR(SF=1,B22="",B8=""),"",B22-B12*B21)</f>
        <v/>
      </c>
      <c r="C27" s="55" t="str">
        <f t="shared" si="2"/>
        <v/>
      </c>
      <c r="D27" s="55" t="str">
        <f t="shared" si="2"/>
        <v/>
      </c>
      <c r="E27" s="55" t="str">
        <f t="shared" si="2"/>
        <v/>
      </c>
      <c r="F27" s="55" t="str">
        <f t="shared" si="2"/>
        <v/>
      </c>
      <c r="G27" s="55" t="str">
        <f t="shared" si="2"/>
        <v/>
      </c>
      <c r="H27" s="55" t="str">
        <f t="shared" si="2"/>
        <v/>
      </c>
      <c r="I27" s="84"/>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4"/>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4"/>
    </row>
    <row r="30" spans="1:9" ht="12.75" customHeight="1" x14ac:dyDescent="0.2">
      <c r="A30" s="34"/>
      <c r="B30" s="50"/>
      <c r="C30" s="50"/>
      <c r="D30" s="50"/>
      <c r="E30" s="50"/>
      <c r="F30" s="50"/>
      <c r="G30" s="50"/>
      <c r="H30" s="50"/>
      <c r="I30" s="84"/>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4"/>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4"/>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4"/>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4"/>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4"/>
    </row>
    <row r="36" spans="1:9" ht="12" customHeight="1" x14ac:dyDescent="0.2">
      <c r="A36" s="4" t="str">
        <f>IF(SF&gt;1,"8.  Summe Grundbetrag für alle Gliederungen","")</f>
        <v>8.  Summe Grundbetrag für alle Gliederungen</v>
      </c>
      <c r="B36" s="88">
        <f>IF(SF&gt;1,SUM(B35:H35),"")</f>
        <v>0</v>
      </c>
      <c r="C36" s="34"/>
      <c r="D36" s="34"/>
      <c r="E36" s="34"/>
      <c r="F36" s="34"/>
      <c r="G36" s="34"/>
      <c r="H36" s="34"/>
    </row>
    <row r="37" spans="1:9" ht="11.25" customHeight="1" x14ac:dyDescent="0.2">
      <c r="A37" s="4" t="str">
        <f>IF(SF&gt;1,"9.  Maximaler Erhöhungsbetrag","")</f>
        <v>9.  Maximaler Erhöhungsbetrag</v>
      </c>
      <c r="B37" s="88">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8">
        <f>IF(SF=1,"",IF(SF=6,SUM(B35:H35),SUM(B35:H35)+SUM(B35:H35)*0.8*SuSatzSozVers/100))</f>
        <v>0</v>
      </c>
      <c r="C38" s="49"/>
      <c r="D38" s="49"/>
      <c r="E38" s="49"/>
      <c r="F38" s="49"/>
      <c r="G38" s="49"/>
      <c r="H38" s="49"/>
    </row>
    <row r="39" spans="1:9" ht="1.5" customHeight="1" x14ac:dyDescent="0.2">
      <c r="E39" s="3"/>
    </row>
    <row r="40" spans="1:9" x14ac:dyDescent="0.2">
      <c r="A40" s="96" t="str">
        <f>IF(SF&gt;1,"Wichtige Hinweise: Diese unverbindliche Prognose beruht auf den für das Sj. 2022/2023 maßgeblichen Vorschriften (Stand 01.08.2022).","")</f>
        <v>Wichtige Hinweise: Diese unverbindliche Prognose beruht auf den für das Sj. 2022/2023 maßgeblichen Vorschriften (Stand 01.08.2022).</v>
      </c>
      <c r="B40" s="93"/>
      <c r="C40" s="93"/>
      <c r="D40" s="93"/>
      <c r="E40" s="97"/>
      <c r="F40" s="93"/>
      <c r="G40" s="93"/>
      <c r="H40" s="93"/>
      <c r="I40" s="93"/>
    </row>
    <row r="41" spans="1:9" x14ac:dyDescent="0.2">
      <c r="A41" s="101"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101"/>
      <c r="C41" s="101"/>
      <c r="D41" s="101"/>
      <c r="E41" s="101"/>
      <c r="F41" s="101"/>
      <c r="G41" s="101"/>
      <c r="H41" s="101"/>
      <c r="I41" s="93"/>
    </row>
    <row r="42" spans="1:9" x14ac:dyDescent="0.2">
      <c r="A42" s="103"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3"/>
      <c r="C42" s="103"/>
      <c r="D42" s="103"/>
      <c r="E42" s="103"/>
      <c r="F42" s="103"/>
      <c r="G42" s="103"/>
      <c r="H42" s="103"/>
      <c r="I42" s="93"/>
    </row>
    <row r="43" spans="1:9" ht="12" customHeight="1" x14ac:dyDescent="0.2">
      <c r="A43" s="101"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101"/>
      <c r="C43" s="101"/>
      <c r="D43" s="101"/>
      <c r="E43" s="101"/>
      <c r="F43" s="101"/>
      <c r="G43" s="101"/>
      <c r="H43" s="101"/>
      <c r="I43" s="101"/>
    </row>
    <row r="44" spans="1:9" x14ac:dyDescent="0.2">
      <c r="A44" s="103"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3"/>
      <c r="C44" s="103"/>
      <c r="D44" s="103"/>
      <c r="E44" s="103"/>
      <c r="F44" s="103"/>
      <c r="G44" s="103"/>
      <c r="H44" s="103"/>
      <c r="I44" s="93"/>
    </row>
    <row r="45" spans="1:9" ht="23.1" customHeight="1" x14ac:dyDescent="0.2">
      <c r="A45" s="101"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101"/>
      <c r="C45" s="101"/>
      <c r="D45" s="101"/>
      <c r="E45" s="101"/>
      <c r="F45" s="101"/>
      <c r="G45" s="101"/>
      <c r="H45" s="101"/>
      <c r="I45" s="93"/>
    </row>
    <row r="46" spans="1:9" x14ac:dyDescent="0.2">
      <c r="A46" s="103" t="str">
        <f>IF(SF&gt;1,"Zu 8.:          Die sich aus den Beträgen unter 7. ergebende Summe des Grundbetrages für alle an Ihrer Schule geführten Gliederungen.","")</f>
        <v>Zu 8.:          Die sich aus den Beträgen unter 7. ergebende Summe des Grundbetrages für alle an Ihrer Schule geführten Gliederungen.</v>
      </c>
      <c r="B46" s="103"/>
      <c r="C46" s="103"/>
      <c r="D46" s="103"/>
      <c r="E46" s="103"/>
      <c r="F46" s="103"/>
      <c r="G46" s="103"/>
      <c r="H46" s="103"/>
      <c r="I46" s="93"/>
    </row>
    <row r="47" spans="1:9" ht="12" customHeight="1" x14ac:dyDescent="0.2">
      <c r="A47" s="101"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101"/>
      <c r="C47" s="101"/>
      <c r="D47" s="101"/>
      <c r="E47" s="101"/>
      <c r="F47" s="101"/>
      <c r="G47" s="101"/>
      <c r="H47" s="101"/>
      <c r="I47" s="101"/>
    </row>
    <row r="48" spans="1:9" x14ac:dyDescent="0.2">
      <c r="A48" s="67"/>
    </row>
  </sheetData>
  <sheetProtection selectLockedCells="1"/>
  <customSheetViews>
    <customSheetView guid="{C775778F-F785-4977-8E67-E795FBC58C4D}" showRowCol="0" showRuler="0">
      <selection activeCell="B9" sqref="B9"/>
      <pageMargins left="0.78740157499999996" right="0.78740157499999996" top="0.34" bottom="0.23" header="0.21" footer="0.16"/>
      <pageSetup paperSize="9" orientation="landscape" r:id="rId1"/>
      <headerFooter alignWithMargins="0"/>
    </customSheetView>
    <customSheetView guid="{1F1D3B45-3C25-4127-91DE-7DE19B094DA7}" showRowCol="0" showRuler="0">
      <selection activeCell="C22" sqref="C22"/>
      <pageMargins left="0.78740157499999996" right="0.78740157499999996" top="0.27" bottom="0.23" header="0.21" footer="0.16"/>
      <pageSetup paperSize="9" orientation="landscape" r:id="rId2"/>
      <headerFooter alignWithMargins="0"/>
    </customSheetView>
  </customSheetViews>
  <mergeCells count="11">
    <mergeCell ref="A47:I47"/>
    <mergeCell ref="A45:H45"/>
    <mergeCell ref="A46:H46"/>
    <mergeCell ref="A42:H42"/>
    <mergeCell ref="A44:H44"/>
    <mergeCell ref="A43:I43"/>
    <mergeCell ref="A18:H18"/>
    <mergeCell ref="A2:H2"/>
    <mergeCell ref="A3:H3"/>
    <mergeCell ref="A41:H41"/>
    <mergeCell ref="A4:C4"/>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workbookViewId="0">
      <selection activeCell="D38" sqref="D38"/>
    </sheetView>
  </sheetViews>
  <sheetFormatPr baseColWidth="10" defaultRowHeight="12.75" x14ac:dyDescent="0.2"/>
  <cols>
    <col min="1" max="1" width="3.140625" style="62" customWidth="1"/>
    <col min="2" max="2" width="14.7109375" style="62" customWidth="1"/>
    <col min="3" max="3" width="17.28515625" style="62" customWidth="1"/>
    <col min="4" max="4" width="12.5703125" style="62" customWidth="1"/>
    <col min="5" max="5" width="14.28515625" style="62" customWidth="1"/>
    <col min="6" max="6" width="7.42578125" style="62" customWidth="1"/>
    <col min="7" max="7" width="19" style="62" customWidth="1"/>
    <col min="8" max="16384" width="11.42578125" style="62"/>
  </cols>
  <sheetData>
    <row r="1" spans="1:9" x14ac:dyDescent="0.2">
      <c r="A1" s="61" t="s">
        <v>70</v>
      </c>
      <c r="G1" s="91" t="s">
        <v>76</v>
      </c>
    </row>
    <row r="2" spans="1:9" x14ac:dyDescent="0.2">
      <c r="D2" s="74"/>
      <c r="G2" s="78"/>
    </row>
    <row r="3" spans="1:9" ht="24.75" customHeight="1" x14ac:dyDescent="0.2">
      <c r="A3" s="104" t="s">
        <v>75</v>
      </c>
      <c r="B3" s="104"/>
      <c r="C3" s="104"/>
      <c r="D3" s="104"/>
      <c r="E3" s="104"/>
      <c r="F3" s="104"/>
      <c r="G3" s="104"/>
    </row>
    <row r="5" spans="1:9" x14ac:dyDescent="0.2">
      <c r="A5" s="63" t="s">
        <v>37</v>
      </c>
      <c r="B5" s="63" t="s">
        <v>64</v>
      </c>
      <c r="C5" s="63"/>
      <c r="D5" s="63"/>
      <c r="E5" s="63"/>
      <c r="F5" s="63"/>
    </row>
    <row r="6" spans="1:9" x14ac:dyDescent="0.2">
      <c r="B6" s="93" t="s">
        <v>74</v>
      </c>
    </row>
    <row r="7" spans="1:9" x14ac:dyDescent="0.2">
      <c r="B7" s="62" t="s">
        <v>30</v>
      </c>
    </row>
    <row r="8" spans="1:9" x14ac:dyDescent="0.2">
      <c r="B8" s="62" t="s">
        <v>31</v>
      </c>
      <c r="D8" s="94">
        <v>2310.66</v>
      </c>
      <c r="E8" s="64"/>
    </row>
    <row r="9" spans="1:9" x14ac:dyDescent="0.2">
      <c r="B9" s="62" t="s">
        <v>32</v>
      </c>
      <c r="D9" s="94">
        <v>2354.66</v>
      </c>
      <c r="E9" s="64"/>
    </row>
    <row r="10" spans="1:9" x14ac:dyDescent="0.2">
      <c r="B10" s="62" t="s">
        <v>33</v>
      </c>
      <c r="D10" s="94">
        <v>2763.16</v>
      </c>
      <c r="E10" s="64"/>
    </row>
    <row r="11" spans="1:9" x14ac:dyDescent="0.2">
      <c r="B11" s="62" t="s">
        <v>69</v>
      </c>
      <c r="D11" s="95">
        <v>2706.76</v>
      </c>
      <c r="E11" s="64"/>
    </row>
    <row r="12" spans="1:9" x14ac:dyDescent="0.2">
      <c r="B12" s="62" t="s">
        <v>34</v>
      </c>
      <c r="D12" s="94">
        <v>3263.8</v>
      </c>
      <c r="E12" s="64"/>
      <c r="I12" s="76"/>
    </row>
    <row r="13" spans="1:9" x14ac:dyDescent="0.2">
      <c r="B13" s="62" t="s">
        <v>35</v>
      </c>
      <c r="D13" s="94">
        <v>2715.02</v>
      </c>
      <c r="E13" s="64"/>
      <c r="I13" s="77"/>
    </row>
    <row r="14" spans="1:9" x14ac:dyDescent="0.2">
      <c r="D14" s="94"/>
      <c r="E14" s="64"/>
    </row>
    <row r="15" spans="1:9" x14ac:dyDescent="0.2">
      <c r="B15" s="62" t="s">
        <v>36</v>
      </c>
      <c r="D15" s="94">
        <v>1126.44</v>
      </c>
      <c r="E15" s="64"/>
    </row>
    <row r="17" spans="1:9" x14ac:dyDescent="0.2">
      <c r="A17" s="63" t="s">
        <v>38</v>
      </c>
      <c r="B17" s="63" t="s">
        <v>65</v>
      </c>
      <c r="C17" s="63"/>
      <c r="D17" s="63"/>
      <c r="E17" s="63"/>
      <c r="F17" s="63"/>
    </row>
    <row r="18" spans="1:9" x14ac:dyDescent="0.2">
      <c r="B18" s="92" t="s">
        <v>71</v>
      </c>
    </row>
    <row r="19" spans="1:9" x14ac:dyDescent="0.2">
      <c r="D19" s="65" t="s">
        <v>49</v>
      </c>
      <c r="E19" s="65" t="s">
        <v>50</v>
      </c>
    </row>
    <row r="20" spans="1:9" x14ac:dyDescent="0.2">
      <c r="B20" s="62" t="s">
        <v>31</v>
      </c>
      <c r="D20" s="66">
        <v>1.51</v>
      </c>
      <c r="E20" s="65" t="s">
        <v>51</v>
      </c>
      <c r="I20" s="77"/>
    </row>
    <row r="21" spans="1:9" x14ac:dyDescent="0.2">
      <c r="B21" s="62" t="s">
        <v>32</v>
      </c>
      <c r="D21" s="66">
        <v>2.16</v>
      </c>
      <c r="E21" s="65" t="s">
        <v>51</v>
      </c>
      <c r="I21" s="77"/>
    </row>
    <row r="22" spans="1:9" x14ac:dyDescent="0.2">
      <c r="B22" s="62" t="s">
        <v>33</v>
      </c>
      <c r="D22" s="66">
        <v>1.38</v>
      </c>
      <c r="E22" s="65" t="s">
        <v>51</v>
      </c>
      <c r="I22" s="77"/>
    </row>
    <row r="23" spans="1:9" x14ac:dyDescent="0.2">
      <c r="B23" s="62" t="s">
        <v>69</v>
      </c>
      <c r="D23" s="90">
        <v>1.81</v>
      </c>
      <c r="E23" s="65"/>
      <c r="I23" s="77"/>
    </row>
    <row r="24" spans="1:9" x14ac:dyDescent="0.2">
      <c r="B24" s="62" t="s">
        <v>47</v>
      </c>
      <c r="D24" s="66">
        <v>1.36</v>
      </c>
      <c r="E24" s="65" t="s">
        <v>51</v>
      </c>
      <c r="I24" s="77"/>
    </row>
    <row r="25" spans="1:9" x14ac:dyDescent="0.2">
      <c r="B25" s="62" t="s">
        <v>48</v>
      </c>
      <c r="D25" s="66">
        <v>1.8</v>
      </c>
      <c r="E25" s="65" t="s">
        <v>51</v>
      </c>
    </row>
    <row r="26" spans="1:9" x14ac:dyDescent="0.2">
      <c r="B26" s="62" t="s">
        <v>39</v>
      </c>
      <c r="D26" s="66"/>
      <c r="E26" s="65"/>
    </row>
    <row r="27" spans="1:9" x14ac:dyDescent="0.2">
      <c r="B27" s="62" t="s">
        <v>40</v>
      </c>
      <c r="D27" s="66">
        <v>2.89</v>
      </c>
      <c r="E27" s="65" t="s">
        <v>51</v>
      </c>
    </row>
    <row r="28" spans="1:9" x14ac:dyDescent="0.2">
      <c r="B28" s="62" t="s">
        <v>44</v>
      </c>
      <c r="D28" s="66">
        <v>3.9</v>
      </c>
      <c r="E28" s="66">
        <v>1.81</v>
      </c>
    </row>
    <row r="29" spans="1:9" x14ac:dyDescent="0.2">
      <c r="B29" s="62" t="s">
        <v>41</v>
      </c>
      <c r="D29" s="66">
        <v>2.52</v>
      </c>
      <c r="E29" s="66" t="s">
        <v>51</v>
      </c>
    </row>
    <row r="30" spans="1:9" x14ac:dyDescent="0.2">
      <c r="B30" s="62" t="s">
        <v>42</v>
      </c>
      <c r="D30" s="66">
        <v>5.13</v>
      </c>
      <c r="E30" s="66">
        <v>5.14</v>
      </c>
    </row>
    <row r="31" spans="1:9" x14ac:dyDescent="0.2">
      <c r="B31" s="62" t="s">
        <v>43</v>
      </c>
      <c r="D31" s="66">
        <v>4.26</v>
      </c>
      <c r="E31" s="66">
        <v>3.35</v>
      </c>
    </row>
    <row r="32" spans="1:9" x14ac:dyDescent="0.2">
      <c r="B32" s="62" t="s">
        <v>45</v>
      </c>
      <c r="D32" s="66">
        <v>5.69</v>
      </c>
      <c r="E32" s="66">
        <v>1.07</v>
      </c>
    </row>
    <row r="33" spans="1:5" x14ac:dyDescent="0.2">
      <c r="B33" s="62" t="s">
        <v>46</v>
      </c>
      <c r="D33" s="66">
        <v>5.21</v>
      </c>
      <c r="E33" s="65" t="s">
        <v>51</v>
      </c>
    </row>
    <row r="35" spans="1:5" x14ac:dyDescent="0.2">
      <c r="A35" s="63" t="s">
        <v>52</v>
      </c>
      <c r="B35" s="63" t="s">
        <v>66</v>
      </c>
      <c r="C35" s="63"/>
      <c r="D35" s="63"/>
      <c r="E35" s="63"/>
    </row>
    <row r="36" spans="1:5" x14ac:dyDescent="0.2">
      <c r="B36" s="92" t="s">
        <v>73</v>
      </c>
    </row>
    <row r="37" spans="1:5" x14ac:dyDescent="0.2">
      <c r="B37" s="62" t="s">
        <v>53</v>
      </c>
      <c r="D37" s="73">
        <v>1.2</v>
      </c>
      <c r="E37" s="68" t="s">
        <v>59</v>
      </c>
    </row>
    <row r="38" spans="1:5" x14ac:dyDescent="0.2">
      <c r="B38" s="62" t="s">
        <v>54</v>
      </c>
      <c r="D38" s="73">
        <v>7.95</v>
      </c>
      <c r="E38" s="68" t="s">
        <v>72</v>
      </c>
    </row>
    <row r="39" spans="1:5" x14ac:dyDescent="0.2">
      <c r="B39" s="62" t="s">
        <v>55</v>
      </c>
      <c r="D39" s="73">
        <v>1.5249999999999999</v>
      </c>
      <c r="E39" s="68" t="s">
        <v>60</v>
      </c>
    </row>
    <row r="40" spans="1:5" x14ac:dyDescent="0.2">
      <c r="B40" s="62" t="s">
        <v>56</v>
      </c>
      <c r="D40" s="73">
        <v>9.3000000000000007</v>
      </c>
      <c r="E40" s="68" t="s">
        <v>61</v>
      </c>
    </row>
    <row r="41" spans="1:5" x14ac:dyDescent="0.2">
      <c r="B41" s="62" t="s">
        <v>57</v>
      </c>
      <c r="D41" s="73">
        <v>6.9</v>
      </c>
      <c r="E41" s="68" t="s">
        <v>62</v>
      </c>
    </row>
    <row r="42" spans="1:5" x14ac:dyDescent="0.2">
      <c r="B42" s="62" t="s">
        <v>58</v>
      </c>
      <c r="D42" s="73">
        <f>SUM(D37:D41)</f>
        <v>26.875</v>
      </c>
    </row>
  </sheetData>
  <sheetProtection algorithmName="SHA-512" hashValue="zU38lFAIcitiIU5D1CMoHzflCSJpsn2IpaRy6v09KE5y5VIavG/8hEUjkmYGTKK9RVOeClriIGD/JfI/2thndw==" saltValue="fWP3AvhPfpbYbLK8PH12uQ==" spinCount="100000" sheet="1" selectLockedCells="1"/>
  <customSheetViews>
    <customSheetView guid="{C775778F-F785-4977-8E67-E795FBC58C4D}" showRuler="0">
      <selection activeCell="A3" sqref="A3:G3"/>
      <pageMargins left="0.78740157499999996" right="0.78740157499999996" top="0.984251969" bottom="0.984251969" header="0.4921259845" footer="0.4921259845"/>
      <pageSetup paperSize="9" orientation="portrait" r:id="rId1"/>
      <headerFooter alignWithMargins="0"/>
    </customSheetView>
    <customSheetView guid="{1F1D3B45-3C25-4127-91DE-7DE19B094DA7}" showRuler="0">
      <selection activeCell="B45" sqref="B45"/>
      <pageMargins left="0.62" right="0.48"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79" t="s">
        <v>27</v>
      </c>
      <c r="C6" s="80"/>
      <c r="D6" s="81"/>
      <c r="E6" s="82"/>
      <c r="F6" s="83">
        <v>2</v>
      </c>
    </row>
    <row r="7" spans="1:6" x14ac:dyDescent="0.2">
      <c r="A7">
        <v>2</v>
      </c>
      <c r="B7" s="43" t="s">
        <v>25</v>
      </c>
      <c r="C7" s="46"/>
      <c r="D7" s="8"/>
      <c r="E7" s="9"/>
    </row>
    <row r="8" spans="1:6" x14ac:dyDescent="0.2">
      <c r="A8">
        <v>3</v>
      </c>
      <c r="B8" s="43" t="s">
        <v>67</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2310.66</v>
      </c>
      <c r="D16" s="17"/>
    </row>
    <row r="17" spans="2:8" x14ac:dyDescent="0.2">
      <c r="B17" s="15" t="s">
        <v>8</v>
      </c>
      <c r="C17" s="16">
        <f>Berechnungsgrößen!D9</f>
        <v>2354.66</v>
      </c>
      <c r="D17" s="17"/>
    </row>
    <row r="18" spans="2:8" x14ac:dyDescent="0.2">
      <c r="B18" s="15" t="s">
        <v>9</v>
      </c>
      <c r="C18" s="16">
        <f>Berechnungsgrößen!D10</f>
        <v>2763.16</v>
      </c>
      <c r="D18" s="17"/>
    </row>
    <row r="19" spans="2:8" x14ac:dyDescent="0.2">
      <c r="B19" s="15" t="s">
        <v>68</v>
      </c>
      <c r="C19" s="16">
        <f>Berechnungsgrößen!D11</f>
        <v>2706.76</v>
      </c>
      <c r="D19" s="17"/>
    </row>
    <row r="20" spans="2:8" x14ac:dyDescent="0.2">
      <c r="B20" s="15" t="s">
        <v>11</v>
      </c>
      <c r="C20" s="16">
        <f>Berechnungsgrößen!D12</f>
        <v>3263.8</v>
      </c>
      <c r="D20" s="17"/>
    </row>
    <row r="21" spans="2:8" x14ac:dyDescent="0.2">
      <c r="B21" s="15" t="s">
        <v>10</v>
      </c>
      <c r="C21" s="16">
        <f>Berechnungsgrößen!D13</f>
        <v>2715.02</v>
      </c>
      <c r="D21" s="17"/>
    </row>
    <row r="22" spans="2:8" ht="13.5" thickBot="1" x14ac:dyDescent="0.25">
      <c r="B22" s="18" t="s">
        <v>12</v>
      </c>
      <c r="C22" s="19">
        <f>Berechnungsgrößen!D15</f>
        <v>1126.44</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0">
        <f>Berechnungsgrößen!D20</f>
        <v>1.51</v>
      </c>
      <c r="D26" s="27" t="s">
        <v>13</v>
      </c>
      <c r="F26" s="24"/>
      <c r="G26" s="23"/>
      <c r="H26" s="23"/>
    </row>
    <row r="27" spans="2:8" x14ac:dyDescent="0.2">
      <c r="B27" s="26" t="s">
        <v>8</v>
      </c>
      <c r="C27" s="70">
        <f>Berechnungsgrößen!D21</f>
        <v>2.16</v>
      </c>
      <c r="D27" s="27" t="s">
        <v>13</v>
      </c>
      <c r="F27" s="24"/>
      <c r="G27" s="23"/>
      <c r="H27" s="23"/>
    </row>
    <row r="28" spans="2:8" x14ac:dyDescent="0.2">
      <c r="B28" s="26" t="s">
        <v>9</v>
      </c>
      <c r="C28" s="70">
        <f>Berechnungsgrößen!D22</f>
        <v>1.38</v>
      </c>
      <c r="D28" s="27" t="s">
        <v>13</v>
      </c>
      <c r="F28" s="24"/>
      <c r="G28" s="23"/>
      <c r="H28" s="23"/>
    </row>
    <row r="29" spans="2:8" x14ac:dyDescent="0.2">
      <c r="B29" s="26" t="s">
        <v>68</v>
      </c>
      <c r="C29" s="70">
        <f>Berechnungsgrößen!D23</f>
        <v>1.81</v>
      </c>
      <c r="D29" s="27" t="s">
        <v>13</v>
      </c>
      <c r="F29" s="24"/>
      <c r="G29" s="23"/>
      <c r="H29" s="23"/>
    </row>
    <row r="30" spans="2:8" x14ac:dyDescent="0.2">
      <c r="B30" s="26" t="s">
        <v>14</v>
      </c>
      <c r="C30" s="70">
        <f>Berechnungsgrößen!D24</f>
        <v>1.36</v>
      </c>
      <c r="D30" s="27" t="s">
        <v>13</v>
      </c>
      <c r="F30" s="24"/>
      <c r="G30" s="23"/>
      <c r="H30" s="23"/>
    </row>
    <row r="31" spans="2:8" x14ac:dyDescent="0.2">
      <c r="B31" s="26" t="s">
        <v>15</v>
      </c>
      <c r="C31" s="70">
        <f>Berechnungsgrößen!D25</f>
        <v>1.8</v>
      </c>
      <c r="D31" s="27" t="s">
        <v>13</v>
      </c>
      <c r="F31" s="24"/>
      <c r="G31" s="23"/>
      <c r="H31" s="23"/>
    </row>
    <row r="32" spans="2:8" x14ac:dyDescent="0.2">
      <c r="B32" s="28" t="s">
        <v>16</v>
      </c>
      <c r="C32" s="70">
        <f>Berechnungsgrößen!D27</f>
        <v>2.89</v>
      </c>
      <c r="D32" s="27" t="s">
        <v>13</v>
      </c>
      <c r="F32" s="25"/>
      <c r="G32" s="23"/>
      <c r="H32" s="23"/>
    </row>
    <row r="33" spans="2:8" x14ac:dyDescent="0.2">
      <c r="B33" s="28" t="s">
        <v>17</v>
      </c>
      <c r="C33" s="70">
        <f>Berechnungsgrößen!D28</f>
        <v>3.9</v>
      </c>
      <c r="D33" s="72">
        <f>Berechnungsgrößen!E28</f>
        <v>1.81</v>
      </c>
      <c r="F33" s="25"/>
      <c r="G33" s="23"/>
      <c r="H33" s="23"/>
    </row>
    <row r="34" spans="2:8" x14ac:dyDescent="0.2">
      <c r="B34" s="28" t="s">
        <v>18</v>
      </c>
      <c r="C34" s="70">
        <f>Berechnungsgrößen!D29</f>
        <v>2.52</v>
      </c>
      <c r="D34" s="72" t="str">
        <f>Berechnungsgrößen!E29</f>
        <v>./.</v>
      </c>
      <c r="F34" s="25"/>
      <c r="G34" s="23"/>
      <c r="H34" s="23"/>
    </row>
    <row r="35" spans="2:8" x14ac:dyDescent="0.2">
      <c r="B35" s="28" t="s">
        <v>19</v>
      </c>
      <c r="C35" s="70">
        <f>Berechnungsgrößen!D30</f>
        <v>5.13</v>
      </c>
      <c r="D35" s="72">
        <f>Berechnungsgrößen!E30</f>
        <v>5.14</v>
      </c>
      <c r="F35" s="25"/>
      <c r="G35" s="23"/>
      <c r="H35" s="23"/>
    </row>
    <row r="36" spans="2:8" x14ac:dyDescent="0.2">
      <c r="B36" s="28" t="s">
        <v>20</v>
      </c>
      <c r="C36" s="70">
        <f>Berechnungsgrößen!D31</f>
        <v>4.26</v>
      </c>
      <c r="D36" s="72">
        <f>Berechnungsgrößen!E31</f>
        <v>3.35</v>
      </c>
      <c r="F36" s="25"/>
      <c r="G36" s="23"/>
      <c r="H36" s="23"/>
    </row>
    <row r="37" spans="2:8" x14ac:dyDescent="0.2">
      <c r="B37" s="28" t="s">
        <v>21</v>
      </c>
      <c r="C37" s="70">
        <f>Berechnungsgrößen!D32</f>
        <v>5.69</v>
      </c>
      <c r="D37" s="72">
        <f>Berechnungsgrößen!E32</f>
        <v>1.07</v>
      </c>
      <c r="F37" s="25"/>
      <c r="G37" s="23"/>
      <c r="H37" s="23"/>
    </row>
    <row r="38" spans="2:8" ht="13.5" thickBot="1" x14ac:dyDescent="0.25">
      <c r="B38" s="29" t="s">
        <v>22</v>
      </c>
      <c r="C38" s="71">
        <f>Berechnungsgrößen!D33</f>
        <v>5.21</v>
      </c>
      <c r="D38" s="22" t="s">
        <v>13</v>
      </c>
      <c r="F38" s="25"/>
      <c r="G38" s="23"/>
      <c r="H38" s="23"/>
    </row>
    <row r="39" spans="2:8" x14ac:dyDescent="0.2">
      <c r="F39" s="23"/>
      <c r="G39" s="23"/>
      <c r="H39" s="23"/>
    </row>
  </sheetData>
  <customSheetViews>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1"/>
      <headerFooter alignWithMargins="0"/>
    </customSheetView>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Blattner, Arina (MK)</cp:lastModifiedBy>
  <cp:lastPrinted>2020-08-28T11:58:01Z</cp:lastPrinted>
  <dcterms:created xsi:type="dcterms:W3CDTF">2007-05-10T11:29:47Z</dcterms:created>
  <dcterms:modified xsi:type="dcterms:W3CDTF">2022-06-24T06:28:31Z</dcterms:modified>
</cp:coreProperties>
</file>